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B43" i="4"/>
  <c r="C43" i="4"/>
  <c r="D43" i="4"/>
  <c r="B54" i="4"/>
  <c r="C54" i="4"/>
  <c r="G23" i="3"/>
  <c r="D54" i="4" l="1"/>
  <c r="G22" i="3" l="1"/>
  <c r="C22" i="3"/>
  <c r="M17" i="5"/>
  <c r="M21" i="5"/>
  <c r="M9" i="5" l="1"/>
  <c r="B45" i="4" l="1"/>
  <c r="B56" i="4"/>
  <c r="B7" i="4" l="1"/>
  <c r="A52" i="4"/>
  <c r="A41" i="4"/>
  <c r="B13" i="3"/>
  <c r="B44" i="4" l="1"/>
  <c r="C44" i="4"/>
  <c r="C45" i="4"/>
  <c r="B46" i="4"/>
  <c r="C46" i="4"/>
  <c r="B47" i="4"/>
  <c r="C47" i="4"/>
  <c r="B48" i="4"/>
  <c r="C48" i="4"/>
  <c r="B49" i="4"/>
  <c r="C49" i="4"/>
  <c r="C55" i="4"/>
  <c r="C56" i="4"/>
  <c r="C57" i="4"/>
  <c r="C58" i="4"/>
  <c r="C59" i="4"/>
  <c r="C60" i="4"/>
  <c r="B55" i="4"/>
  <c r="B57" i="4"/>
  <c r="N6" i="4" s="1"/>
  <c r="B58" i="4"/>
  <c r="B59" i="4"/>
  <c r="B60" i="4"/>
  <c r="N5" i="3"/>
  <c r="G1" i="5" l="1"/>
  <c r="H2" i="4"/>
  <c r="B6" i="4"/>
  <c r="B5" i="4"/>
  <c r="G6" i="4" l="1"/>
  <c r="J6" i="4"/>
  <c r="M6" i="4"/>
  <c r="P6" i="4"/>
  <c r="S6" i="4"/>
  <c r="V6" i="4"/>
  <c r="D6" i="4"/>
  <c r="P5" i="4"/>
  <c r="P7" i="4" s="1"/>
  <c r="S5" i="4"/>
  <c r="V5" i="4"/>
  <c r="D5" i="4"/>
  <c r="H6" i="4"/>
  <c r="K6" i="4"/>
  <c r="Q6" i="4"/>
  <c r="T6" i="4"/>
  <c r="W6" i="4"/>
  <c r="E6" i="4"/>
  <c r="Q5" i="4"/>
  <c r="T5" i="4"/>
  <c r="W5" i="4"/>
  <c r="E5" i="4"/>
  <c r="H25" i="4" l="1"/>
  <c r="E7" i="4"/>
  <c r="K25" i="4"/>
  <c r="E25" i="4"/>
  <c r="V7" i="4"/>
  <c r="W7" i="4"/>
  <c r="T7" i="4"/>
  <c r="Q7" i="4"/>
  <c r="S7" i="4"/>
  <c r="D7" i="4"/>
  <c r="D8" i="4" s="1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47" i="4"/>
  <c r="D57" i="4"/>
  <c r="D60" i="4"/>
  <c r="D56" i="4"/>
  <c r="D59" i="4"/>
  <c r="D55" i="4"/>
  <c r="D58" i="4"/>
  <c r="D46" i="4"/>
  <c r="D49" i="4"/>
  <c r="D45" i="4"/>
  <c r="D48" i="4"/>
  <c r="D44" i="4"/>
  <c r="G8" i="4" l="1"/>
  <c r="P8" i="4"/>
  <c r="J8" i="4"/>
  <c r="M8" i="4"/>
  <c r="V8" i="4"/>
  <c r="S8" i="4"/>
</calcChain>
</file>

<file path=xl/sharedStrings.xml><?xml version="1.0" encoding="utf-8"?>
<sst xmlns="http://schemas.openxmlformats.org/spreadsheetml/2006/main" count="108" uniqueCount="49">
  <si>
    <t>Current Year</t>
  </si>
  <si>
    <t>Prior Year</t>
  </si>
  <si>
    <t>May</t>
  </si>
  <si>
    <t>Month</t>
  </si>
  <si>
    <t>Residential</t>
  </si>
  <si>
    <t>Non-Residential</t>
  </si>
  <si>
    <t>April</t>
  </si>
  <si>
    <t>June</t>
  </si>
  <si>
    <t>July</t>
  </si>
  <si>
    <t>August</t>
  </si>
  <si>
    <t>Select Consumption Units:</t>
  </si>
  <si>
    <t>Current Year (2020)</t>
  </si>
  <si>
    <t>Prior Year (2019)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</si>
  <si>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</si>
  <si>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</si>
  <si>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</si>
  <si>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</si>
  <si>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</si>
  <si>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</si>
  <si>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</si>
  <si>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</si>
  <si>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</si>
  <si>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</si>
  <si>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</si>
  <si>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</si>
  <si>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</si>
  <si>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</si>
  <si>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</si>
  <si>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</si>
  <si>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</si>
  <si>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</si>
  <si>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</si>
  <si>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</si>
  <si>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</si>
  <si>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</si>
  <si>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</si>
  <si>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</si>
  <si>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</si>
  <si>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</si>
  <si>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</si>
  <si>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</si>
  <si>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</si>
  <si>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</si>
  <si>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Sept</t>
  </si>
  <si>
    <t xml:space="preserve">July </t>
  </si>
  <si>
    <t>Oct</t>
  </si>
  <si>
    <t xml:space="preserve">Oct </t>
  </si>
  <si>
    <t>Apil</t>
  </si>
  <si>
    <t xml:space="preserve">Aug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</si>
</sst>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 </c:v>
                </c:pt>
                <c:pt idx="4">
                  <c:v>August</c:v>
                </c:pt>
                <c:pt idx="5">
                  <c:v>Sept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2464085</c:v>
                </c:pt>
                <c:pt idx="1">
                  <c:v>2175066</c:v>
                </c:pt>
                <c:pt idx="2">
                  <c:v>2323720</c:v>
                </c:pt>
                <c:pt idx="3">
                  <c:v>3056084</c:v>
                </c:pt>
                <c:pt idx="4">
                  <c:v>3564883</c:v>
                </c:pt>
                <c:pt idx="5">
                  <c:v>2997393</c:v>
                </c:pt>
                <c:pt idx="6">
                  <c:v>2243531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 </c:v>
                </c:pt>
                <c:pt idx="4">
                  <c:v>August</c:v>
                </c:pt>
                <c:pt idx="5">
                  <c:v>Sept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2560197</c:v>
                </c:pt>
                <c:pt idx="1">
                  <c:v>2439036</c:v>
                </c:pt>
                <c:pt idx="2">
                  <c:v>2629934</c:v>
                </c:pt>
                <c:pt idx="3">
                  <c:v>3456641</c:v>
                </c:pt>
                <c:pt idx="4">
                  <c:v>4364840</c:v>
                </c:pt>
                <c:pt idx="5">
                  <c:v>3255766</c:v>
                </c:pt>
                <c:pt idx="6">
                  <c:v>2448610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565992"/>
        <c:axId val="259804896"/>
      </c:barChart>
      <c:catAx>
        <c:axId val="25756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804896"/>
        <c:crosses val="autoZero"/>
        <c:auto val="1"/>
        <c:lblAlgn val="ctr"/>
        <c:lblOffset val="100"/>
        <c:noMultiLvlLbl val="0"/>
      </c:catAx>
      <c:valAx>
        <c:axId val="25980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56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1693101</c:v>
                </c:pt>
                <c:pt idx="1">
                  <c:v>1658799</c:v>
                </c:pt>
                <c:pt idx="2">
                  <c:v>1732026</c:v>
                </c:pt>
                <c:pt idx="3">
                  <c:v>1565715</c:v>
                </c:pt>
                <c:pt idx="4">
                  <c:v>2157982</c:v>
                </c:pt>
                <c:pt idx="5">
                  <c:v>1948950</c:v>
                </c:pt>
                <c:pt idx="6">
                  <c:v>1746850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1549578</c:v>
                </c:pt>
                <c:pt idx="1">
                  <c:v>1468467</c:v>
                </c:pt>
                <c:pt idx="2">
                  <c:v>1273660</c:v>
                </c:pt>
                <c:pt idx="3">
                  <c:v>1527956</c:v>
                </c:pt>
                <c:pt idx="4">
                  <c:v>1829758</c:v>
                </c:pt>
                <c:pt idx="5">
                  <c:v>1665239</c:v>
                </c:pt>
                <c:pt idx="6">
                  <c:v>1657467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9798232"/>
        <c:axId val="259800584"/>
      </c:barChart>
      <c:catAx>
        <c:axId val="25979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800584"/>
        <c:crosses val="autoZero"/>
        <c:auto val="1"/>
        <c:lblAlgn val="ctr"/>
        <c:lblOffset val="100"/>
        <c:noMultiLvlLbl val="0"/>
      </c:catAx>
      <c:valAx>
        <c:axId val="25980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79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339725</xdr:colOff>
      <xdr:row>10</xdr:row>
      <xdr:rowOff>31750</xdr:rowOff>
    </xdr:from>
    <xdr:to>
      <xdr:col>6</xdr:col>
      <xdr:colOff>645584</xdr:colOff>
      <xdr:row>21</xdr:row>
      <xdr:rowOff>4770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zoomScale="90" zoomScaleNormal="90" zoomScaleSheetLayoutView="90" workbookViewId="0">
      <selection activeCell="S25" sqref="S25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1"/>
      <c r="Z1" s="4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2" t="str">
        <f>+'Consumption Input'!N5</f>
        <v>Pascoag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34</v>
      </c>
      <c r="C4" s="11"/>
      <c r="D4" s="51" t="s">
        <v>47</v>
      </c>
      <c r="E4" s="51"/>
      <c r="F4" s="16"/>
      <c r="G4" s="51" t="s">
        <v>2</v>
      </c>
      <c r="H4" s="51"/>
      <c r="I4" s="16"/>
      <c r="J4" s="51" t="s">
        <v>7</v>
      </c>
      <c r="K4" s="51"/>
      <c r="L4" s="16"/>
      <c r="M4" s="51" t="s">
        <v>8</v>
      </c>
      <c r="N4" s="51"/>
      <c r="O4" s="16"/>
      <c r="P4" s="51" t="s">
        <v>48</v>
      </c>
      <c r="Q4" s="51"/>
      <c r="R4" s="16"/>
      <c r="S4" s="51" t="s">
        <v>43</v>
      </c>
      <c r="T4" s="51"/>
      <c r="U4" s="16"/>
      <c r="V4" s="51" t="s">
        <v>45</v>
      </c>
      <c r="W4" s="51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A41</f>
        <v>Residential Deliveries (kWh)</v>
      </c>
      <c r="C5" s="11"/>
      <c r="D5" s="15">
        <f>C43</f>
        <v>2464085</v>
      </c>
      <c r="E5" s="14">
        <f>B43</f>
        <v>2560197</v>
      </c>
      <c r="G5" s="15">
        <f>C44</f>
        <v>2175066</v>
      </c>
      <c r="H5" s="14">
        <f>B44</f>
        <v>2439036</v>
      </c>
      <c r="J5" s="15">
        <f>C45</f>
        <v>2323720</v>
      </c>
      <c r="K5" s="14">
        <f>B45</f>
        <v>2629934</v>
      </c>
      <c r="M5" s="15">
        <f>C46</f>
        <v>3056084</v>
      </c>
      <c r="N5" s="14">
        <f>B46</f>
        <v>3456641</v>
      </c>
      <c r="P5" s="15">
        <f>C47</f>
        <v>3564883</v>
      </c>
      <c r="Q5" s="14">
        <f>B47</f>
        <v>4364840</v>
      </c>
      <c r="S5" s="15">
        <f>C48</f>
        <v>2997393</v>
      </c>
      <c r="T5" s="14">
        <f>B48</f>
        <v>3255766</v>
      </c>
      <c r="V5" s="15">
        <f>C49</f>
        <v>2243531</v>
      </c>
      <c r="W5" s="14">
        <f>B49</f>
        <v>2448610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A52</f>
        <v>Non-Residential Deliveries (kWh)</v>
      </c>
      <c r="C6" s="11"/>
      <c r="D6" s="15">
        <f>C54</f>
        <v>1693101</v>
      </c>
      <c r="E6" s="14">
        <f>B54</f>
        <v>1549578</v>
      </c>
      <c r="G6" s="15">
        <f>C55</f>
        <v>1658799</v>
      </c>
      <c r="H6" s="14">
        <f>B55</f>
        <v>1468467</v>
      </c>
      <c r="J6" s="15">
        <f>C56</f>
        <v>1732026</v>
      </c>
      <c r="K6" s="14">
        <f>B56</f>
        <v>1273660</v>
      </c>
      <c r="M6" s="15">
        <f>C57</f>
        <v>1565715</v>
      </c>
      <c r="N6" s="14">
        <f>B57</f>
        <v>1527956</v>
      </c>
      <c r="P6" s="15">
        <f>C58</f>
        <v>2157982</v>
      </c>
      <c r="Q6" s="14">
        <f>B58</f>
        <v>1829758</v>
      </c>
      <c r="S6" s="15">
        <f>C59</f>
        <v>1948950</v>
      </c>
      <c r="T6" s="14">
        <f>B59</f>
        <v>1665239</v>
      </c>
      <c r="V6" s="15">
        <f>C60</f>
        <v>1746850</v>
      </c>
      <c r="W6" s="14">
        <f>B60</f>
        <v>1657467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4157186</v>
      </c>
      <c r="E7" s="14">
        <f>SUM(E5:E6)</f>
        <v>4109775</v>
      </c>
      <c r="G7" s="15">
        <f>SUM(G5:G6)</f>
        <v>3833865</v>
      </c>
      <c r="H7" s="14">
        <f>SUM(H5:H6)</f>
        <v>3907503</v>
      </c>
      <c r="J7" s="15">
        <f>SUM(J5:J6)</f>
        <v>4055746</v>
      </c>
      <c r="K7" s="14">
        <f>SUM(K5:K6)</f>
        <v>3903594</v>
      </c>
      <c r="M7" s="15">
        <f>SUM(M5:M6)</f>
        <v>4621799</v>
      </c>
      <c r="N7" s="14">
        <f>SUM(N5:N6)</f>
        <v>4984597</v>
      </c>
      <c r="P7" s="15">
        <f>SUM(P5:P6)</f>
        <v>5722865</v>
      </c>
      <c r="Q7" s="14">
        <f>SUM(Q5:Q6)</f>
        <v>6194598</v>
      </c>
      <c r="S7" s="15">
        <f>SUM(S5:S6)</f>
        <v>4946343</v>
      </c>
      <c r="T7" s="14">
        <f>SUM(T5:T6)</f>
        <v>4921005</v>
      </c>
      <c r="V7" s="15">
        <f>SUM(V5:V6)</f>
        <v>3990381</v>
      </c>
      <c r="W7" s="14">
        <f>SUM(W5:W6)</f>
        <v>4106077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53" t="s">
        <v>41</v>
      </c>
      <c r="C8" s="54"/>
      <c r="D8" s="50">
        <f>E7/D7-1</f>
        <v>-1.1404589546871402E-2</v>
      </c>
      <c r="E8" s="50"/>
      <c r="F8" s="19"/>
      <c r="G8" s="50">
        <f>H7/G7-1</f>
        <v>1.9207249081540478E-2</v>
      </c>
      <c r="H8" s="50"/>
      <c r="I8" s="19"/>
      <c r="J8" s="50">
        <f>K7/J7-1</f>
        <v>-3.7515169835586337E-2</v>
      </c>
      <c r="K8" s="50"/>
      <c r="L8" s="19"/>
      <c r="M8" s="50">
        <f>N7/M7-1</f>
        <v>7.8497139317395659E-2</v>
      </c>
      <c r="N8" s="50"/>
      <c r="O8" s="19"/>
      <c r="P8" s="50">
        <f>Q7/P7-1</f>
        <v>8.242951738333848E-2</v>
      </c>
      <c r="Q8" s="50"/>
      <c r="R8" s="19"/>
      <c r="S8" s="50">
        <f>T7/S7-1</f>
        <v>-5.1225723731653794E-3</v>
      </c>
      <c r="T8" s="50"/>
      <c r="U8" s="19"/>
      <c r="V8" s="50">
        <f>W7/V7-1</f>
        <v>2.8993722654553578E-2</v>
      </c>
      <c r="W8" s="50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-8.4769307914885128E-2</v>
      </c>
      <c r="H25" s="5">
        <f>H6/G6-1</f>
        <v>-0.11474084563590892</v>
      </c>
      <c r="K25" s="5">
        <f>K6/J6-1</f>
        <v>-0.26464152385703221</v>
      </c>
    </row>
    <row r="26" spans="1:55" s="9" customFormat="1" x14ac:dyDescent="0.25">
      <c r="E26" s="5"/>
      <c r="H26" s="5"/>
      <c r="K26" s="5"/>
      <c r="N26" s="47"/>
    </row>
    <row r="27" spans="1:55" s="9" customFormat="1" x14ac:dyDescent="0.25"/>
    <row r="28" spans="1:55" s="9" customFormat="1" x14ac:dyDescent="0.25"/>
    <row r="29" spans="1:55" s="9" customFormat="1" x14ac:dyDescent="0.25">
      <c r="A29" s="52" t="s">
        <v>15</v>
      </c>
      <c r="B29" s="52"/>
      <c r="C29" s="52"/>
      <c r="D29" s="52"/>
      <c r="E29" s="52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3</v>
      </c>
      <c r="B42" s="3" t="s">
        <v>0</v>
      </c>
      <c r="C42" s="3" t="s">
        <v>1</v>
      </c>
    </row>
    <row r="43" spans="1:21" x14ac:dyDescent="0.25">
      <c r="A43" s="1" t="s">
        <v>6</v>
      </c>
      <c r="B43" s="6">
        <f>'Consumption Input'!F17</f>
        <v>2560197</v>
      </c>
      <c r="C43" s="6">
        <f>'Consumption Input'!B17</f>
        <v>2464085</v>
      </c>
      <c r="D43" s="4">
        <f>B43/C43</f>
        <v>1.0390051479555291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2</v>
      </c>
      <c r="B44" s="6">
        <f>'Consumption Input'!F18</f>
        <v>2439036</v>
      </c>
      <c r="C44" s="6">
        <f>'Consumption Input'!B18</f>
        <v>2175066</v>
      </c>
      <c r="D44" s="4">
        <f>B44/C44</f>
        <v>1.1213618345374348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7</v>
      </c>
      <c r="B45" s="6">
        <f>'Consumption Input'!F19</f>
        <v>2629934</v>
      </c>
      <c r="C45" s="6">
        <f>'Consumption Input'!B19</f>
        <v>2323720</v>
      </c>
      <c r="D45" s="4">
        <f>B45/C45</f>
        <v>1.1317774947067634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44</v>
      </c>
      <c r="B46" s="6">
        <f>'Consumption Input'!F20</f>
        <v>3456641</v>
      </c>
      <c r="C46" s="6">
        <f>'Consumption Input'!B20</f>
        <v>3056084</v>
      </c>
      <c r="D46" s="4">
        <f>B46/C46</f>
        <v>1.1310687140798485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9</v>
      </c>
      <c r="B47" s="6">
        <f>'Consumption Input'!F21</f>
        <v>4364840</v>
      </c>
      <c r="C47" s="6">
        <f>'Consumption Input'!B21</f>
        <v>3564883</v>
      </c>
      <c r="D47" s="4">
        <f>B47/C47</f>
        <v>1.2243992299326514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43</v>
      </c>
      <c r="B48" s="6">
        <f>'Consumption Input'!F22</f>
        <v>3255766</v>
      </c>
      <c r="C48" s="6">
        <f>'Consumption Input'!B22</f>
        <v>2997393</v>
      </c>
      <c r="D48" s="4">
        <f>B48/C48</f>
        <v>1.0861992404733047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45</v>
      </c>
      <c r="B49" s="6">
        <f>'Consumption Input'!F23</f>
        <v>2448610</v>
      </c>
      <c r="C49" s="6">
        <f>'Consumption Input'!B23</f>
        <v>2243531</v>
      </c>
      <c r="D49" s="4">
        <f>B49/C49</f>
        <v>1.0914090333496618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3</v>
      </c>
      <c r="B53" s="3" t="s">
        <v>0</v>
      </c>
      <c r="C53" s="3" t="s">
        <v>1</v>
      </c>
    </row>
    <row r="54" spans="1:21" x14ac:dyDescent="0.25">
      <c r="A54" s="1" t="s">
        <v>6</v>
      </c>
      <c r="B54" s="6">
        <f>'Consumption Input'!G17</f>
        <v>1549578</v>
      </c>
      <c r="C54" s="6">
        <f>'Consumption Input'!C17</f>
        <v>1693101</v>
      </c>
      <c r="D54" s="4">
        <f>B54/C54</f>
        <v>0.91523069208511487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2</v>
      </c>
      <c r="B55" s="6">
        <f>'Consumption Input'!G18</f>
        <v>1468467</v>
      </c>
      <c r="C55" s="6">
        <f>'Consumption Input'!C18</f>
        <v>1658799</v>
      </c>
      <c r="D55" s="4">
        <f t="shared" ref="D55:D60" si="0">B55/C55</f>
        <v>0.88525915436409108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7</v>
      </c>
      <c r="B56" s="6">
        <f>'Consumption Input'!G19</f>
        <v>1273660</v>
      </c>
      <c r="C56" s="6">
        <f>'Consumption Input'!C19</f>
        <v>1732026</v>
      </c>
      <c r="D56" s="4">
        <f t="shared" si="0"/>
        <v>0.73535847614296779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8</v>
      </c>
      <c r="B57" s="6">
        <f>'Consumption Input'!G20</f>
        <v>1527956</v>
      </c>
      <c r="C57" s="6">
        <f>'Consumption Input'!C20</f>
        <v>1565715</v>
      </c>
      <c r="D57" s="4">
        <f t="shared" si="0"/>
        <v>0.97588386136685157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9</v>
      </c>
      <c r="B58" s="6">
        <f>'Consumption Input'!G21</f>
        <v>1829758</v>
      </c>
      <c r="C58" s="6">
        <f>'Consumption Input'!C21</f>
        <v>2157982</v>
      </c>
      <c r="D58" s="4">
        <f t="shared" si="0"/>
        <v>0.84790234580269896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43</v>
      </c>
      <c r="B59" s="6">
        <f>'Consumption Input'!G22</f>
        <v>1665239</v>
      </c>
      <c r="C59" s="6">
        <f>'Consumption Input'!C22</f>
        <v>1948950</v>
      </c>
      <c r="D59" s="4">
        <f t="shared" si="0"/>
        <v>0.85442879499217528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45</v>
      </c>
      <c r="B60" s="6">
        <f>'Consumption Input'!G23</f>
        <v>1657467</v>
      </c>
      <c r="C60" s="6">
        <f>'Consumption Input'!C23</f>
        <v>1746850</v>
      </c>
      <c r="D60" s="4">
        <f t="shared" si="0"/>
        <v>0.94883189741534768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29:E29"/>
    <mergeCell ref="V8:W8"/>
    <mergeCell ref="D8:E8"/>
    <mergeCell ref="G8:H8"/>
    <mergeCell ref="J8:K8"/>
    <mergeCell ref="M8:N8"/>
    <mergeCell ref="B8:C8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F30" sqref="F30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8" t="s">
        <v>14</v>
      </c>
      <c r="B1" s="59"/>
      <c r="C1" s="59"/>
      <c r="D1" s="59"/>
      <c r="E1" s="59"/>
      <c r="F1" s="59"/>
      <c r="G1" s="59"/>
      <c r="H1" s="5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59"/>
      <c r="B2" s="59"/>
      <c r="C2" s="59"/>
      <c r="D2" s="59"/>
      <c r="E2" s="59"/>
      <c r="F2" s="59"/>
      <c r="G2" s="59"/>
      <c r="H2" s="59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59"/>
      <c r="B3" s="59"/>
      <c r="C3" s="59"/>
      <c r="D3" s="59"/>
      <c r="E3" s="59"/>
      <c r="F3" s="59"/>
      <c r="G3" s="59"/>
      <c r="H3" s="59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59"/>
      <c r="B4" s="59"/>
      <c r="C4" s="59"/>
      <c r="D4" s="59"/>
      <c r="E4" s="59"/>
      <c r="F4" s="59"/>
      <c r="G4" s="59"/>
      <c r="H4" s="59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60" t="s">
        <v>36</v>
      </c>
      <c r="D5" s="60"/>
      <c r="E5" s="60"/>
      <c r="F5" s="60"/>
      <c r="G5" s="60"/>
      <c r="H5" s="60"/>
      <c r="I5" s="43"/>
      <c r="J5" s="43"/>
      <c r="K5" s="43"/>
      <c r="L5" s="43"/>
      <c r="M5" s="43"/>
      <c r="N5" s="43" t="str">
        <f>+C5</f>
        <v>Pascoag Utility District</v>
      </c>
      <c r="O5" s="43"/>
      <c r="P5" s="43"/>
      <c r="Q5" s="43"/>
      <c r="R5" s="43"/>
      <c r="S5" s="43"/>
      <c r="T5" s="43"/>
      <c r="U5" s="43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60"/>
      <c r="D6" s="60"/>
      <c r="E6" s="60"/>
      <c r="F6" s="60"/>
      <c r="G6" s="60"/>
      <c r="H6" s="60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13</v>
      </c>
      <c r="C8" s="62" t="s">
        <v>36</v>
      </c>
      <c r="D8" s="62"/>
      <c r="E8" s="31"/>
      <c r="F8" s="31"/>
      <c r="G8" s="31"/>
      <c r="H8" s="31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10</v>
      </c>
      <c r="C9" s="62" t="s">
        <v>33</v>
      </c>
      <c r="D9" s="62"/>
      <c r="E9" s="31"/>
      <c r="F9" s="31"/>
      <c r="G9" s="31"/>
      <c r="H9" s="31"/>
      <c r="I9" s="43"/>
      <c r="J9" s="43"/>
      <c r="K9" s="43"/>
      <c r="L9" s="43"/>
      <c r="M9" s="44"/>
      <c r="N9" s="43"/>
      <c r="O9" s="43"/>
      <c r="P9" s="43"/>
      <c r="Q9" s="43"/>
      <c r="R9" s="43"/>
      <c r="S9" s="43"/>
      <c r="T9" s="43"/>
      <c r="U9" s="43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57"/>
      <c r="C11" s="57"/>
      <c r="D11" s="57"/>
      <c r="E11" s="57"/>
      <c r="F11" s="57"/>
      <c r="G11" s="57"/>
      <c r="H11" s="57"/>
      <c r="I11" s="45"/>
      <c r="J11" s="45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61" t="str">
        <f>"Input Customer Deliveries ("&amp;C9&amp;")"</f>
        <v>Input Customer Deliveries (kWh)</v>
      </c>
      <c r="C13" s="61"/>
      <c r="D13" s="61"/>
      <c r="E13" s="61"/>
      <c r="F13" s="61"/>
      <c r="G13" s="61"/>
      <c r="H13" s="6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55" t="s">
        <v>35</v>
      </c>
      <c r="C14" s="55"/>
      <c r="D14" s="55"/>
      <c r="E14" s="55"/>
      <c r="F14" s="55"/>
      <c r="G14" s="55"/>
      <c r="H14" s="55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3" t="s">
        <v>12</v>
      </c>
      <c r="C15" s="63"/>
      <c r="D15" s="63"/>
      <c r="E15" s="33"/>
      <c r="F15" s="63" t="s">
        <v>11</v>
      </c>
      <c r="G15" s="63"/>
      <c r="H15" s="63"/>
      <c r="I15" s="45"/>
      <c r="J15" s="45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3</v>
      </c>
      <c r="B16" s="18" t="s">
        <v>4</v>
      </c>
      <c r="C16" s="18" t="s">
        <v>5</v>
      </c>
      <c r="D16" s="18"/>
      <c r="E16" s="17"/>
      <c r="F16" s="18" t="s">
        <v>4</v>
      </c>
      <c r="G16" s="18" t="s">
        <v>5</v>
      </c>
      <c r="H16" s="18"/>
      <c r="I16" s="45"/>
      <c r="J16" s="45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6</v>
      </c>
      <c r="B17" s="20">
        <v>2464085</v>
      </c>
      <c r="C17" s="20">
        <v>1693101</v>
      </c>
      <c r="D17" s="20"/>
      <c r="E17" s="21"/>
      <c r="F17" s="20">
        <v>2560197</v>
      </c>
      <c r="G17" s="20">
        <v>1549578</v>
      </c>
      <c r="H17" s="20"/>
      <c r="I17" s="45"/>
      <c r="J17" s="45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2</v>
      </c>
      <c r="B18" s="20">
        <v>2175066</v>
      </c>
      <c r="C18" s="20">
        <v>1658799</v>
      </c>
      <c r="D18" s="20"/>
      <c r="E18" s="21"/>
      <c r="F18" s="20">
        <v>2439036</v>
      </c>
      <c r="G18" s="20">
        <v>1468467</v>
      </c>
      <c r="H18" s="20"/>
      <c r="I18" s="45"/>
      <c r="J18" s="45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7</v>
      </c>
      <c r="B19" s="20">
        <v>2323720</v>
      </c>
      <c r="C19" s="20">
        <v>1732026</v>
      </c>
      <c r="D19" s="20"/>
      <c r="E19" s="21"/>
      <c r="F19" s="20">
        <v>2629934</v>
      </c>
      <c r="G19" s="20">
        <v>1273660</v>
      </c>
      <c r="H19" s="20"/>
      <c r="I19" s="45"/>
      <c r="J19" s="45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8</v>
      </c>
      <c r="B20" s="20">
        <v>3056084</v>
      </c>
      <c r="C20" s="20">
        <v>1565715</v>
      </c>
      <c r="D20" s="20"/>
      <c r="E20" s="21"/>
      <c r="F20" s="20">
        <v>3456641</v>
      </c>
      <c r="G20" s="20">
        <v>1527956</v>
      </c>
      <c r="H20" s="20"/>
      <c r="I20" s="45"/>
      <c r="J20" s="45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9</v>
      </c>
      <c r="B21" s="20">
        <v>3564883</v>
      </c>
      <c r="C21" s="20">
        <v>2157982</v>
      </c>
      <c r="D21" s="20"/>
      <c r="E21" s="21"/>
      <c r="F21" s="20">
        <v>4364840</v>
      </c>
      <c r="G21" s="20">
        <v>1829758</v>
      </c>
      <c r="H21" s="20"/>
      <c r="I21" s="28"/>
      <c r="J21" s="28"/>
      <c r="K21" s="43"/>
      <c r="L21" s="43"/>
      <c r="M21" s="43"/>
      <c r="N21" s="43"/>
      <c r="O21" s="43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43</v>
      </c>
      <c r="B22" s="20">
        <v>2997393</v>
      </c>
      <c r="C22" s="20">
        <f>300093+1648857</f>
        <v>1948950</v>
      </c>
      <c r="D22" s="20"/>
      <c r="E22" s="21"/>
      <c r="F22" s="20">
        <v>3255766</v>
      </c>
      <c r="G22" s="20">
        <f>272983+1392256</f>
        <v>1665239</v>
      </c>
      <c r="H22" s="20"/>
      <c r="I22" s="28"/>
      <c r="J22" s="28"/>
      <c r="K22" s="43"/>
      <c r="L22" s="43"/>
      <c r="M22" s="43"/>
      <c r="N22" s="43"/>
      <c r="O22" s="43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x14ac:dyDescent="0.25">
      <c r="A23" s="37" t="s">
        <v>46</v>
      </c>
      <c r="B23" s="20">
        <v>2243531</v>
      </c>
      <c r="C23" s="20">
        <f>246376+1500474</f>
        <v>1746850</v>
      </c>
      <c r="D23" s="20"/>
      <c r="E23" s="21"/>
      <c r="F23" s="20">
        <v>2448610</v>
      </c>
      <c r="G23" s="20">
        <f>244343+1413124</f>
        <v>1657467</v>
      </c>
      <c r="H23" s="20"/>
      <c r="I23" s="28"/>
      <c r="J23" s="28"/>
      <c r="K23" s="43"/>
      <c r="L23" s="43"/>
      <c r="M23" s="43"/>
      <c r="N23" s="43"/>
      <c r="O23" s="43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ht="6.75" customHeight="1" x14ac:dyDescent="0.25">
      <c r="A24" s="31"/>
      <c r="C24" s="8">
        <v>1500474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2.25" customHeight="1" x14ac:dyDescent="0.25">
      <c r="A25" s="33"/>
      <c r="B25" s="56"/>
      <c r="C25" s="56"/>
      <c r="D25" s="56"/>
      <c r="E25" s="56"/>
      <c r="F25" s="56"/>
      <c r="G25" s="56"/>
      <c r="H25" s="56"/>
      <c r="I25" s="28"/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6.75" customHeight="1" x14ac:dyDescent="0.25">
      <c r="A26" s="3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23.25" x14ac:dyDescent="0.35">
      <c r="A27" s="34"/>
      <c r="B27" s="61"/>
      <c r="C27" s="61"/>
      <c r="D27" s="61"/>
      <c r="E27" s="61"/>
      <c r="F27" s="61"/>
      <c r="G27" s="61"/>
      <c r="H27" s="61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x14ac:dyDescent="0.25">
      <c r="A28" s="34"/>
      <c r="B28" s="55"/>
      <c r="C28" s="55"/>
      <c r="D28" s="55"/>
      <c r="E28" s="55"/>
      <c r="F28" s="55"/>
      <c r="G28" s="55"/>
      <c r="H28" s="55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x14ac:dyDescent="0.25">
      <c r="A29" s="34"/>
      <c r="B29" s="31"/>
      <c r="C29" s="35"/>
      <c r="D29" s="36"/>
      <c r="E29" s="36"/>
      <c r="F29" s="36"/>
      <c r="G29" s="36"/>
      <c r="H29" s="31"/>
      <c r="I29" s="28"/>
      <c r="J29" s="2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x14ac:dyDescent="0.25">
      <c r="A30" s="34"/>
      <c r="B30" s="31"/>
      <c r="C30" s="37"/>
      <c r="D30" s="36"/>
      <c r="E30" s="36"/>
      <c r="F30" s="36"/>
      <c r="G30" s="36"/>
      <c r="H30" s="29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x14ac:dyDescent="0.25">
      <c r="A31" s="34"/>
      <c r="B31" s="31"/>
      <c r="C31" s="37"/>
      <c r="D31" s="36"/>
      <c r="E31" s="36"/>
      <c r="F31" s="36"/>
      <c r="G31" s="36"/>
      <c r="H31" s="29"/>
      <c r="I31" s="28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x14ac:dyDescent="0.25">
      <c r="A32" s="34"/>
      <c r="B32" s="31"/>
      <c r="C32" s="37"/>
      <c r="D32" s="36"/>
      <c r="E32" s="36"/>
      <c r="F32" s="36"/>
      <c r="G32" s="36"/>
      <c r="H32" s="29"/>
      <c r="I32" s="28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x14ac:dyDescent="0.25">
      <c r="A33" s="34"/>
      <c r="B33" s="31"/>
      <c r="C33" s="37"/>
      <c r="D33" s="36"/>
      <c r="E33" s="36"/>
      <c r="F33" s="36"/>
      <c r="G33" s="36"/>
      <c r="H33" s="29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x14ac:dyDescent="0.25">
      <c r="A34" s="34"/>
      <c r="B34" s="31"/>
      <c r="C34" s="37"/>
      <c r="D34" s="36"/>
      <c r="E34" s="36"/>
      <c r="F34" s="36"/>
      <c r="G34" s="36"/>
      <c r="H34" s="29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x14ac:dyDescent="0.25">
      <c r="A35" s="34"/>
      <c r="B35" s="31"/>
      <c r="C35" s="37"/>
      <c r="D35" s="36"/>
      <c r="E35" s="36"/>
      <c r="F35" s="36"/>
      <c r="G35" s="36"/>
      <c r="H35" s="29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x14ac:dyDescent="0.25">
      <c r="A36" s="34"/>
      <c r="B36" s="31"/>
      <c r="C36" s="37"/>
      <c r="D36" s="36"/>
      <c r="E36" s="36"/>
      <c r="F36" s="36"/>
      <c r="G36" s="36"/>
      <c r="H36" s="29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x14ac:dyDescent="0.25">
      <c r="A37" s="34"/>
      <c r="B37" s="31"/>
      <c r="C37" s="31"/>
      <c r="D37" s="36"/>
      <c r="E37" s="36"/>
      <c r="F37" s="36"/>
      <c r="G37" s="36"/>
      <c r="H37" s="28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34"/>
      <c r="B38" s="31"/>
      <c r="C38" s="31"/>
      <c r="D38" s="28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1"/>
      <c r="B39" s="31"/>
      <c r="C39" s="31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1"/>
      <c r="B40" s="31"/>
      <c r="C40" s="3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1"/>
      <c r="B41" s="31"/>
      <c r="C41" s="31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1"/>
      <c r="B42" s="31"/>
      <c r="C42" s="3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1"/>
      <c r="B43" s="31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1"/>
      <c r="B44" s="31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1"/>
      <c r="B45" s="31"/>
      <c r="C45" s="3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1"/>
      <c r="B46" s="31"/>
      <c r="C46" s="3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1"/>
      <c r="B47" s="31"/>
      <c r="C47" s="3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1"/>
      <c r="B48" s="31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1"/>
      <c r="B49" s="31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1"/>
      <c r="B50" s="31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9:71" x14ac:dyDescent="0.25"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9:71" x14ac:dyDescent="0.25"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9:71" x14ac:dyDescent="0.25"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9:71" x14ac:dyDescent="0.25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9:71" x14ac:dyDescent="0.25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9:71" x14ac:dyDescent="0.25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9:71" x14ac:dyDescent="0.25"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9:71" x14ac:dyDescent="0.25"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9:71" x14ac:dyDescent="0.25"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9:71" x14ac:dyDescent="0.25"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9:71" x14ac:dyDescent="0.25"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9:71" x14ac:dyDescent="0.2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9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9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9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9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zoomScaleNormal="100" workbookViewId="0">
      <selection activeCell="E56" sqref="E56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9"/>
    <col min="15" max="15" width="9.140625" style="29" hidden="1" customWidth="1"/>
    <col min="16" max="19" width="9.140625" style="29"/>
    <col min="20" max="16384" width="9.140625" style="8"/>
  </cols>
  <sheetData>
    <row r="1" spans="1:24" ht="23.25" x14ac:dyDescent="0.35">
      <c r="A1" s="38" t="s">
        <v>16</v>
      </c>
      <c r="B1" s="31"/>
      <c r="C1" s="31"/>
      <c r="D1" s="31"/>
      <c r="E1" s="31"/>
      <c r="F1" s="31"/>
      <c r="G1" s="46" t="str">
        <f>+'Consumption Input'!N5</f>
        <v>Pascoag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39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18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1"/>
      <c r="P7" s="31"/>
      <c r="Q7" s="31"/>
      <c r="R7" s="31"/>
      <c r="S7" s="31"/>
      <c r="T7" s="29"/>
      <c r="U7" s="29"/>
      <c r="V7" s="29"/>
      <c r="W7" s="29"/>
      <c r="X7" s="29"/>
    </row>
    <row r="8" spans="1:24" x14ac:dyDescent="0.25">
      <c r="N8" s="8"/>
      <c r="T8" s="29"/>
      <c r="U8" s="29"/>
      <c r="V8" s="29"/>
      <c r="W8" s="29"/>
      <c r="X8" s="29"/>
    </row>
    <row r="9" spans="1:24" x14ac:dyDescent="0.25">
      <c r="C9" s="24" t="s">
        <v>45</v>
      </c>
      <c r="E9" s="26">
        <v>335526.67</v>
      </c>
      <c r="G9" s="26">
        <v>41937.14</v>
      </c>
      <c r="I9" s="26">
        <v>11116.94</v>
      </c>
      <c r="K9" s="26">
        <v>41471.17</v>
      </c>
      <c r="M9" s="26">
        <f>E9+G9+I9+K9</f>
        <v>430051.92</v>
      </c>
      <c r="N9" s="8"/>
      <c r="T9" s="29"/>
      <c r="U9" s="29"/>
      <c r="V9" s="29"/>
      <c r="W9" s="29"/>
      <c r="X9" s="29"/>
    </row>
    <row r="10" spans="1:24" x14ac:dyDescent="0.25">
      <c r="C10" s="25" t="s">
        <v>19</v>
      </c>
      <c r="D10" s="25"/>
      <c r="E10" s="25" t="s">
        <v>37</v>
      </c>
      <c r="F10" s="25"/>
      <c r="G10" s="25" t="s">
        <v>38</v>
      </c>
      <c r="H10" s="25"/>
      <c r="I10" s="25" t="s">
        <v>39</v>
      </c>
      <c r="J10" s="25"/>
      <c r="K10" s="25" t="s">
        <v>40</v>
      </c>
      <c r="L10" s="25"/>
      <c r="M10" s="25" t="s">
        <v>20</v>
      </c>
      <c r="N10" s="8"/>
      <c r="T10" s="29"/>
      <c r="U10" s="29"/>
      <c r="V10" s="29"/>
      <c r="W10" s="29"/>
      <c r="X10" s="29"/>
    </row>
    <row r="11" spans="1:24" x14ac:dyDescent="0.25">
      <c r="N11" s="8"/>
      <c r="T11" s="29"/>
      <c r="U11" s="29"/>
      <c r="V11" s="29"/>
      <c r="W11" s="29"/>
      <c r="X11" s="29"/>
    </row>
    <row r="12" spans="1:24" x14ac:dyDescent="0.25">
      <c r="N12" s="8"/>
      <c r="T12" s="29"/>
      <c r="U12" s="29"/>
      <c r="V12" s="29"/>
      <c r="W12" s="29"/>
      <c r="X12" s="29"/>
    </row>
    <row r="13" spans="1:24" x14ac:dyDescent="0.25">
      <c r="C13" s="24" t="s">
        <v>43</v>
      </c>
      <c r="E13" s="26">
        <v>335747</v>
      </c>
      <c r="G13" s="26">
        <v>73063</v>
      </c>
      <c r="I13" s="26">
        <v>11963</v>
      </c>
      <c r="K13" s="26">
        <v>42311</v>
      </c>
      <c r="M13" s="26">
        <v>463084</v>
      </c>
      <c r="N13" s="8"/>
      <c r="T13" s="29"/>
      <c r="U13" s="29"/>
      <c r="V13" s="29"/>
      <c r="W13" s="29"/>
      <c r="X13" s="29"/>
    </row>
    <row r="14" spans="1:24" x14ac:dyDescent="0.25">
      <c r="C14" s="25" t="s">
        <v>21</v>
      </c>
      <c r="D14" s="25"/>
      <c r="E14" s="25" t="s">
        <v>37</v>
      </c>
      <c r="F14" s="25"/>
      <c r="G14" s="25" t="s">
        <v>38</v>
      </c>
      <c r="H14" s="25"/>
      <c r="I14" s="25" t="s">
        <v>39</v>
      </c>
      <c r="J14" s="25"/>
      <c r="K14" s="25" t="s">
        <v>40</v>
      </c>
      <c r="L14" s="25"/>
      <c r="N14" s="8"/>
      <c r="T14" s="29"/>
      <c r="U14" s="29"/>
      <c r="V14" s="29"/>
      <c r="W14" s="29"/>
      <c r="X14" s="29"/>
    </row>
    <row r="15" spans="1:24" x14ac:dyDescent="0.25">
      <c r="N15" s="8"/>
      <c r="T15" s="29"/>
      <c r="U15" s="29"/>
      <c r="V15" s="29"/>
      <c r="W15" s="29"/>
      <c r="X15" s="29"/>
    </row>
    <row r="16" spans="1:24" x14ac:dyDescent="0.25">
      <c r="N16" s="8"/>
      <c r="T16" s="29"/>
      <c r="U16" s="29"/>
      <c r="V16" s="29"/>
      <c r="W16" s="29"/>
      <c r="X16" s="29"/>
    </row>
    <row r="17" spans="1:24" x14ac:dyDescent="0.25">
      <c r="C17" s="48">
        <v>328280</v>
      </c>
      <c r="E17" s="26">
        <v>328280</v>
      </c>
      <c r="G17" s="26">
        <v>44878</v>
      </c>
      <c r="I17" s="26">
        <v>9404</v>
      </c>
      <c r="K17" s="26">
        <v>69469</v>
      </c>
      <c r="M17" s="26">
        <f>SUM(E17:K17)</f>
        <v>452031</v>
      </c>
      <c r="N17" s="8"/>
      <c r="T17" s="29"/>
      <c r="U17" s="29"/>
      <c r="V17" s="29"/>
      <c r="W17" s="29"/>
      <c r="X17" s="29"/>
    </row>
    <row r="18" spans="1:24" x14ac:dyDescent="0.25">
      <c r="C18" s="25" t="s">
        <v>22</v>
      </c>
      <c r="D18" s="25"/>
      <c r="E18" s="25" t="s">
        <v>37</v>
      </c>
      <c r="F18" s="25"/>
      <c r="G18" s="25" t="s">
        <v>38</v>
      </c>
      <c r="H18" s="25"/>
      <c r="I18" s="25" t="s">
        <v>39</v>
      </c>
      <c r="J18" s="25"/>
      <c r="K18" s="25" t="s">
        <v>40</v>
      </c>
      <c r="L18" s="25"/>
      <c r="M18" s="25" t="s">
        <v>20</v>
      </c>
      <c r="N18" s="8"/>
      <c r="T18" s="29"/>
      <c r="U18" s="29"/>
      <c r="V18" s="29"/>
      <c r="W18" s="29"/>
      <c r="X18" s="29"/>
    </row>
    <row r="19" spans="1:24" x14ac:dyDescent="0.25">
      <c r="N19" s="8"/>
      <c r="T19" s="29"/>
      <c r="U19" s="29"/>
      <c r="V19" s="29"/>
      <c r="W19" s="29"/>
      <c r="X19" s="29"/>
    </row>
    <row r="20" spans="1:24" x14ac:dyDescent="0.25">
      <c r="N20" s="8"/>
      <c r="T20" s="29"/>
      <c r="U20" s="29"/>
      <c r="V20" s="29"/>
      <c r="W20" s="29"/>
      <c r="X20" s="29"/>
    </row>
    <row r="21" spans="1:24" x14ac:dyDescent="0.25">
      <c r="C21" s="24" t="s">
        <v>43</v>
      </c>
      <c r="E21" s="26">
        <v>412565</v>
      </c>
      <c r="G21" s="26">
        <v>86989</v>
      </c>
      <c r="I21" s="26">
        <v>9662</v>
      </c>
      <c r="K21" s="26">
        <v>68596</v>
      </c>
      <c r="M21" s="26">
        <f>SUM(E21,G21,I21,K21)</f>
        <v>577812</v>
      </c>
      <c r="N21" s="8"/>
      <c r="T21" s="29"/>
      <c r="U21" s="29"/>
      <c r="V21" s="29"/>
      <c r="W21" s="29"/>
      <c r="X21" s="29"/>
    </row>
    <row r="22" spans="1:24" x14ac:dyDescent="0.25">
      <c r="C22" s="25" t="s">
        <v>23</v>
      </c>
      <c r="D22" s="25"/>
      <c r="E22" s="25" t="s">
        <v>37</v>
      </c>
      <c r="F22" s="25"/>
      <c r="G22" s="25" t="s">
        <v>38</v>
      </c>
      <c r="H22" s="25"/>
      <c r="I22" s="25" t="s">
        <v>39</v>
      </c>
      <c r="J22" s="25"/>
      <c r="K22" s="25" t="s">
        <v>40</v>
      </c>
      <c r="L22" s="25"/>
      <c r="M22" s="25" t="s">
        <v>20</v>
      </c>
      <c r="N22" s="25"/>
      <c r="T22" s="29"/>
      <c r="U22" s="29"/>
      <c r="V22" s="29"/>
      <c r="W22" s="29"/>
      <c r="X22" s="29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29"/>
      <c r="U23" s="29"/>
      <c r="V23" s="29"/>
      <c r="W23" s="29"/>
      <c r="X23" s="29"/>
    </row>
    <row r="24" spans="1:24" x14ac:dyDescent="0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T24" s="29"/>
      <c r="U24" s="29"/>
      <c r="V24" s="29"/>
      <c r="W24" s="29"/>
      <c r="X24" s="29"/>
    </row>
    <row r="25" spans="1:24" ht="18.75" x14ac:dyDescent="0.3">
      <c r="A25" s="31"/>
      <c r="B25" s="39" t="s">
        <v>24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9"/>
      <c r="U25" s="29"/>
      <c r="V25" s="29"/>
      <c r="W25" s="29"/>
      <c r="X25" s="29"/>
    </row>
    <row r="26" spans="1:24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9"/>
      <c r="U26" s="29"/>
      <c r="V26" s="29"/>
      <c r="W26" s="29"/>
      <c r="X26" s="29"/>
    </row>
    <row r="27" spans="1:24" x14ac:dyDescent="0.25">
      <c r="A27" s="31"/>
      <c r="B27" s="31"/>
      <c r="C27" s="31" t="s">
        <v>25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9"/>
      <c r="U27" s="29"/>
      <c r="V27" s="29"/>
      <c r="W27" s="29"/>
      <c r="X27" s="29"/>
    </row>
    <row r="28" spans="1:24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/>
      <c r="U28" s="29"/>
      <c r="V28" s="29"/>
      <c r="W28" s="29"/>
      <c r="X28" s="29"/>
    </row>
    <row r="29" spans="1:24" x14ac:dyDescent="0.25">
      <c r="A29" s="40"/>
      <c r="B29" s="40"/>
      <c r="C29" s="40"/>
      <c r="D29" s="40"/>
      <c r="E29" s="40"/>
      <c r="F29" s="40"/>
      <c r="G29" s="40"/>
      <c r="H29" s="4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9"/>
      <c r="U29" s="29"/>
      <c r="V29" s="29"/>
      <c r="W29" s="29"/>
      <c r="X29" s="29"/>
    </row>
    <row r="30" spans="1:24" x14ac:dyDescent="0.25">
      <c r="A30" s="40"/>
      <c r="B30" s="40"/>
      <c r="C30" s="24" t="s">
        <v>45</v>
      </c>
      <c r="D30" s="40"/>
      <c r="E30" s="20">
        <v>523</v>
      </c>
      <c r="F30" s="40"/>
      <c r="G30" s="26">
        <v>141863.49</v>
      </c>
      <c r="H30" s="40"/>
      <c r="P30" s="31"/>
      <c r="Q30" s="31"/>
      <c r="R30" s="31"/>
      <c r="S30" s="31"/>
      <c r="T30" s="29"/>
      <c r="U30" s="29"/>
      <c r="V30" s="29"/>
      <c r="W30" s="29"/>
      <c r="X30" s="29"/>
    </row>
    <row r="31" spans="1:24" ht="30" x14ac:dyDescent="0.25">
      <c r="C31" s="25" t="s">
        <v>19</v>
      </c>
      <c r="D31" s="25"/>
      <c r="E31" s="27" t="s">
        <v>26</v>
      </c>
      <c r="F31" s="25"/>
      <c r="G31" s="27" t="s">
        <v>27</v>
      </c>
      <c r="H31" s="25"/>
      <c r="I31" s="64" t="s">
        <v>42</v>
      </c>
      <c r="J31" s="64"/>
      <c r="K31" s="64"/>
      <c r="L31" s="64"/>
      <c r="M31" s="64"/>
      <c r="N31" s="64"/>
      <c r="O31" s="64"/>
      <c r="P31" s="31"/>
      <c r="Q31" s="31"/>
      <c r="R31" s="31"/>
      <c r="S31" s="31"/>
      <c r="T31" s="29"/>
      <c r="U31" s="29"/>
      <c r="V31" s="29"/>
      <c r="W31" s="29"/>
      <c r="X31" s="29"/>
    </row>
    <row r="32" spans="1:24" x14ac:dyDescent="0.25"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9"/>
      <c r="U32" s="29"/>
      <c r="V32" s="29"/>
      <c r="W32" s="29"/>
      <c r="X32" s="29"/>
    </row>
    <row r="33" spans="1:24" x14ac:dyDescent="0.25">
      <c r="C33" s="25"/>
      <c r="D33" s="25"/>
      <c r="E33" s="25"/>
      <c r="F33" s="25"/>
      <c r="G33" s="25"/>
      <c r="H33" s="2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9"/>
      <c r="U33" s="29"/>
      <c r="V33" s="29"/>
      <c r="W33" s="29"/>
      <c r="X33" s="29"/>
    </row>
    <row r="34" spans="1:24" x14ac:dyDescent="0.25">
      <c r="C34" s="24" t="s">
        <v>43</v>
      </c>
      <c r="D34" s="40"/>
      <c r="E34" s="20">
        <v>638</v>
      </c>
      <c r="F34" s="40"/>
      <c r="G34" s="26">
        <v>208013</v>
      </c>
      <c r="H34" s="2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9"/>
      <c r="U34" s="29"/>
      <c r="V34" s="29"/>
      <c r="W34" s="29"/>
      <c r="X34" s="29"/>
    </row>
    <row r="35" spans="1:24" ht="30" x14ac:dyDescent="0.25">
      <c r="C35" s="25" t="s">
        <v>21</v>
      </c>
      <c r="D35" s="25"/>
      <c r="E35" s="27" t="s">
        <v>26</v>
      </c>
      <c r="F35" s="25"/>
      <c r="G35" s="27" t="s">
        <v>27</v>
      </c>
      <c r="H35" s="25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9"/>
      <c r="U35" s="29"/>
      <c r="V35" s="29"/>
      <c r="W35" s="29"/>
      <c r="X35" s="29"/>
    </row>
    <row r="36" spans="1:24" x14ac:dyDescent="0.25">
      <c r="C36" s="25"/>
      <c r="D36" s="25"/>
      <c r="E36" s="25"/>
      <c r="F36" s="25"/>
      <c r="G36" s="25"/>
      <c r="H36" s="2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9"/>
      <c r="U36" s="29"/>
      <c r="V36" s="29"/>
      <c r="W36" s="29"/>
      <c r="X36" s="29"/>
    </row>
    <row r="37" spans="1:24" x14ac:dyDescent="0.25">
      <c r="C37" s="25"/>
      <c r="D37" s="25"/>
      <c r="E37" s="25"/>
      <c r="F37" s="25"/>
      <c r="G37" s="25"/>
      <c r="H37" s="2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9"/>
      <c r="U37" s="29"/>
      <c r="V37" s="29"/>
      <c r="W37" s="29"/>
      <c r="X37" s="29"/>
    </row>
    <row r="38" spans="1:24" x14ac:dyDescent="0.25">
      <c r="C38" s="48">
        <v>43739</v>
      </c>
      <c r="D38" s="25"/>
      <c r="E38" s="20">
        <v>890</v>
      </c>
      <c r="F38" s="25"/>
      <c r="G38" s="26">
        <v>189516.66</v>
      </c>
      <c r="H38" s="25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9"/>
      <c r="U38" s="29"/>
      <c r="V38" s="29"/>
      <c r="W38" s="29"/>
      <c r="X38" s="29"/>
    </row>
    <row r="39" spans="1:24" ht="30" x14ac:dyDescent="0.25">
      <c r="C39" s="25" t="s">
        <v>22</v>
      </c>
      <c r="D39" s="25"/>
      <c r="E39" s="27" t="s">
        <v>26</v>
      </c>
      <c r="F39" s="25"/>
      <c r="G39" s="27" t="s">
        <v>27</v>
      </c>
      <c r="H39" s="2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9"/>
      <c r="U39" s="29"/>
      <c r="V39" s="29"/>
      <c r="W39" s="29"/>
      <c r="X39" s="29"/>
    </row>
    <row r="40" spans="1:24" x14ac:dyDescent="0.25">
      <c r="C40" s="25"/>
      <c r="D40" s="25"/>
      <c r="E40" s="25"/>
      <c r="F40" s="25"/>
      <c r="G40" s="25"/>
      <c r="H40" s="25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9"/>
      <c r="U40" s="29"/>
      <c r="V40" s="29"/>
      <c r="W40" s="29"/>
      <c r="X40" s="29"/>
    </row>
    <row r="41" spans="1:24" x14ac:dyDescent="0.25">
      <c r="C41" s="25"/>
      <c r="D41" s="25"/>
      <c r="E41" s="25"/>
      <c r="F41" s="25"/>
      <c r="G41" s="25"/>
      <c r="H41" s="25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9"/>
      <c r="U41" s="29"/>
      <c r="V41" s="29"/>
      <c r="W41" s="29"/>
      <c r="X41" s="29"/>
    </row>
    <row r="42" spans="1:24" x14ac:dyDescent="0.25">
      <c r="C42" s="48">
        <v>44093</v>
      </c>
      <c r="D42" s="25"/>
      <c r="E42" s="20">
        <v>847</v>
      </c>
      <c r="F42" s="25"/>
      <c r="G42" s="26">
        <v>220068</v>
      </c>
      <c r="H42" s="25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9"/>
      <c r="U42" s="29"/>
      <c r="V42" s="29"/>
      <c r="W42" s="29"/>
      <c r="X42" s="29"/>
    </row>
    <row r="43" spans="1:24" ht="30" x14ac:dyDescent="0.25">
      <c r="C43" s="25" t="s">
        <v>23</v>
      </c>
      <c r="D43" s="25"/>
      <c r="E43" s="27" t="s">
        <v>26</v>
      </c>
      <c r="F43" s="25"/>
      <c r="G43" s="27" t="s">
        <v>27</v>
      </c>
      <c r="H43" s="25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9"/>
      <c r="U43" s="29"/>
      <c r="V43" s="29"/>
      <c r="W43" s="29"/>
      <c r="X43" s="29"/>
    </row>
    <row r="44" spans="1:24" x14ac:dyDescent="0.25">
      <c r="C44" s="25"/>
      <c r="D44" s="25"/>
      <c r="E44" s="25"/>
      <c r="F44" s="25"/>
      <c r="G44" s="25"/>
      <c r="H44" s="2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9"/>
      <c r="U44" s="29"/>
      <c r="V44" s="29"/>
      <c r="W44" s="29"/>
      <c r="X44" s="29"/>
    </row>
    <row r="45" spans="1:24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29"/>
      <c r="K45" s="29"/>
      <c r="L45" s="29"/>
      <c r="M45" s="29"/>
      <c r="T45" s="29"/>
      <c r="U45" s="29"/>
      <c r="V45" s="29"/>
    </row>
    <row r="46" spans="1:24" ht="18.75" x14ac:dyDescent="0.3">
      <c r="A46" s="31"/>
      <c r="B46" s="39" t="s">
        <v>28</v>
      </c>
      <c r="C46" s="31"/>
      <c r="D46" s="31"/>
      <c r="E46" s="31"/>
      <c r="F46" s="31"/>
      <c r="G46" s="31"/>
      <c r="H46" s="31"/>
      <c r="I46" s="31"/>
      <c r="J46" s="29"/>
      <c r="K46" s="29"/>
      <c r="L46" s="29"/>
      <c r="M46" s="29"/>
      <c r="T46" s="29"/>
      <c r="U46" s="29"/>
      <c r="V46" s="29"/>
    </row>
    <row r="47" spans="1:24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29"/>
      <c r="K47" s="29"/>
      <c r="L47" s="29"/>
      <c r="M47" s="29"/>
      <c r="T47" s="29"/>
      <c r="U47" s="29"/>
      <c r="V47" s="29"/>
    </row>
    <row r="48" spans="1:24" x14ac:dyDescent="0.25">
      <c r="A48" s="31"/>
      <c r="B48" s="31"/>
      <c r="C48" s="31" t="s">
        <v>29</v>
      </c>
      <c r="D48" s="31"/>
      <c r="E48" s="31"/>
      <c r="F48" s="31"/>
      <c r="G48" s="31"/>
      <c r="H48" s="31"/>
      <c r="I48" s="31"/>
      <c r="J48" s="29"/>
      <c r="K48" s="29"/>
      <c r="L48" s="29"/>
      <c r="M48" s="29"/>
      <c r="T48" s="29"/>
      <c r="U48" s="29"/>
      <c r="V48" s="29"/>
    </row>
    <row r="49" spans="1:22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29"/>
      <c r="K49" s="29"/>
      <c r="L49" s="29"/>
      <c r="M49" s="29"/>
      <c r="T49" s="29"/>
      <c r="U49" s="29"/>
      <c r="V49" s="29"/>
    </row>
    <row r="50" spans="1:22" x14ac:dyDescent="0.25">
      <c r="C50" s="25"/>
      <c r="D50" s="25"/>
      <c r="E50" s="25"/>
      <c r="F50" s="25"/>
      <c r="G50" s="25"/>
      <c r="H50" s="25"/>
      <c r="I50" s="25"/>
      <c r="K50" s="29"/>
      <c r="L50" s="29"/>
      <c r="M50" s="29"/>
      <c r="T50" s="29"/>
      <c r="U50" s="29"/>
      <c r="V50" s="29"/>
    </row>
    <row r="51" spans="1:22" x14ac:dyDescent="0.25">
      <c r="C51" s="48" t="s">
        <v>45</v>
      </c>
      <c r="D51" s="25"/>
      <c r="E51" s="26">
        <v>836003.81</v>
      </c>
      <c r="F51" s="25"/>
      <c r="G51" s="48">
        <v>44094</v>
      </c>
      <c r="H51" s="25"/>
      <c r="I51" s="26">
        <v>964569</v>
      </c>
      <c r="K51" s="29"/>
      <c r="L51" s="29"/>
      <c r="M51" s="29"/>
      <c r="T51" s="29"/>
      <c r="U51" s="29"/>
      <c r="V51" s="29"/>
    </row>
    <row r="52" spans="1:22" x14ac:dyDescent="0.25">
      <c r="C52" s="25" t="s">
        <v>19</v>
      </c>
      <c r="D52" s="25"/>
      <c r="E52" s="27"/>
      <c r="F52" s="25"/>
      <c r="G52" s="25" t="s">
        <v>21</v>
      </c>
      <c r="H52" s="25"/>
      <c r="I52" s="27"/>
      <c r="J52" s="25"/>
      <c r="K52" s="29"/>
      <c r="L52" s="29"/>
      <c r="M52" s="29"/>
      <c r="T52" s="29"/>
      <c r="U52" s="29"/>
      <c r="V52" s="29"/>
    </row>
    <row r="53" spans="1:22" x14ac:dyDescent="0.25">
      <c r="C53" s="25"/>
      <c r="D53" s="25"/>
      <c r="E53" s="25"/>
      <c r="F53" s="25"/>
      <c r="G53" s="25"/>
      <c r="H53" s="25"/>
      <c r="I53" s="25"/>
      <c r="J53" s="25"/>
      <c r="K53" s="29"/>
      <c r="L53" s="29"/>
      <c r="M53" s="29"/>
      <c r="T53" s="29"/>
      <c r="U53" s="29"/>
      <c r="V53" s="29"/>
    </row>
    <row r="54" spans="1:22" x14ac:dyDescent="0.25">
      <c r="C54" s="25"/>
      <c r="D54" s="25"/>
      <c r="E54" s="25"/>
      <c r="F54" s="25"/>
      <c r="G54" s="25"/>
      <c r="H54" s="25"/>
      <c r="I54" s="25"/>
      <c r="J54" s="25"/>
      <c r="K54" s="29"/>
      <c r="L54" s="29"/>
      <c r="M54" s="29"/>
      <c r="T54" s="29"/>
      <c r="U54" s="29"/>
      <c r="V54" s="29"/>
    </row>
    <row r="55" spans="1:22" x14ac:dyDescent="0.25">
      <c r="C55" s="25"/>
      <c r="D55" s="25"/>
      <c r="E55" s="25"/>
      <c r="F55" s="25"/>
      <c r="G55" s="25"/>
      <c r="H55" s="25"/>
      <c r="I55" s="25"/>
      <c r="J55" s="25"/>
      <c r="K55" s="29"/>
      <c r="L55" s="29"/>
      <c r="M55" s="29"/>
      <c r="T55" s="29"/>
      <c r="U55" s="29"/>
      <c r="V55" s="29"/>
    </row>
    <row r="56" spans="1:22" x14ac:dyDescent="0.25">
      <c r="C56" s="48" t="s">
        <v>46</v>
      </c>
      <c r="D56" s="25"/>
      <c r="E56" s="26">
        <v>872835.79</v>
      </c>
      <c r="F56" s="25"/>
      <c r="G56" s="48">
        <v>44093</v>
      </c>
      <c r="H56" s="25"/>
      <c r="I56" s="26">
        <v>872306</v>
      </c>
      <c r="J56" s="25"/>
      <c r="K56" s="29"/>
      <c r="L56" s="29"/>
      <c r="M56" s="29"/>
      <c r="T56" s="29"/>
      <c r="U56" s="29"/>
      <c r="V56" s="29"/>
    </row>
    <row r="57" spans="1:22" ht="30" x14ac:dyDescent="0.25">
      <c r="C57" s="27" t="s">
        <v>31</v>
      </c>
      <c r="D57" s="25"/>
      <c r="E57" s="27" t="s">
        <v>30</v>
      </c>
      <c r="F57" s="25"/>
      <c r="G57" s="27" t="s">
        <v>32</v>
      </c>
      <c r="H57" s="25"/>
      <c r="I57" s="27" t="s">
        <v>30</v>
      </c>
      <c r="J57" s="25"/>
      <c r="K57" s="29"/>
      <c r="L57" s="29"/>
      <c r="M57" s="29"/>
      <c r="T57" s="29"/>
      <c r="U57" s="29"/>
      <c r="V57" s="29"/>
    </row>
    <row r="58" spans="1:22" x14ac:dyDescent="0.25">
      <c r="C58" s="25"/>
      <c r="D58" s="25"/>
      <c r="E58" s="25"/>
      <c r="F58" s="25"/>
      <c r="G58" s="25"/>
      <c r="H58" s="25"/>
      <c r="I58" s="25"/>
      <c r="J58" s="25"/>
      <c r="K58" s="29"/>
      <c r="L58" s="29"/>
      <c r="M58" s="29"/>
      <c r="T58" s="29"/>
      <c r="U58" s="29"/>
      <c r="V58" s="29"/>
    </row>
    <row r="59" spans="1:22" x14ac:dyDescent="0.25">
      <c r="C59" s="25"/>
      <c r="D59" s="25"/>
      <c r="E59" s="25"/>
      <c r="F59" s="25"/>
      <c r="G59" s="25"/>
      <c r="H59" s="25"/>
      <c r="I59" s="25"/>
      <c r="K59" s="29"/>
      <c r="L59" s="29"/>
      <c r="M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Round</cp:lastModifiedBy>
  <cp:lastPrinted>2020-11-16T13:51:18Z</cp:lastPrinted>
  <dcterms:created xsi:type="dcterms:W3CDTF">2020-04-08T14:34:01Z</dcterms:created>
  <dcterms:modified xsi:type="dcterms:W3CDTF">2020-11-16T13:51:43Z</dcterms:modified>
</cp:coreProperties>
</file>